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eagle.slenergo.ru\ОППР\1) ТАРИФ\Тариф 2024-2028\2025\Водоснабжение\2.3 КР_скважина_№33_ВОС_15000\"/>
    </mc:Choice>
  </mc:AlternateContent>
  <xr:revisionPtr revIDLastSave="0" documentId="13_ncr:1_{9DCF035B-D70A-44D2-A38E-BE4D3FB01259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Замена тали с переносом опоры" sheetId="5" r:id="rId1"/>
  </sheets>
  <definedNames>
    <definedName name="_xlnm.Print_Area" localSheetId="0">'Замена тали с переносом опоры'!$A$1:$E$86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8" i="5" l="1"/>
  <c r="D36" i="5"/>
  <c r="D18" i="5" l="1"/>
  <c r="F17" i="5"/>
  <c r="D17" i="5" l="1"/>
  <c r="D70" i="5"/>
  <c r="D41" i="5" l="1"/>
  <c r="D55" i="5" s="1"/>
  <c r="D56" i="5" s="1"/>
  <c r="D39" i="5" l="1"/>
  <c r="D71" i="5" l="1"/>
  <c r="D37" i="5" l="1"/>
  <c r="D35" i="5" l="1"/>
  <c r="F27" i="5" l="1"/>
  <c r="D27" i="5"/>
  <c r="D30" i="5" s="1"/>
  <c r="D57" i="5" l="1"/>
  <c r="D58" i="5" s="1"/>
  <c r="D72" i="5" s="1"/>
  <c r="D73" i="5" s="1"/>
  <c r="D74" i="5" s="1"/>
  <c r="F22" i="5"/>
  <c r="D31" i="5" s="1"/>
  <c r="D69" i="5" l="1"/>
</calcChain>
</file>

<file path=xl/sharedStrings.xml><?xml version="1.0" encoding="utf-8"?>
<sst xmlns="http://schemas.openxmlformats.org/spreadsheetml/2006/main" count="181" uniqueCount="98">
  <si>
    <t>УТВЕРЖДАЮ:</t>
  </si>
  <si>
    <t>№ п/п</t>
  </si>
  <si>
    <t>Наименование и виды работ</t>
  </si>
  <si>
    <t>Ед. изм.</t>
  </si>
  <si>
    <t>Кол-во</t>
  </si>
  <si>
    <t>Примечание</t>
  </si>
  <si>
    <t>ДЕФЕКТНАЯ ВЕДОМОСТЬ</t>
  </si>
  <si>
    <t>Инженер ОППР</t>
  </si>
  <si>
    <t>К.В. Петров</t>
  </si>
  <si>
    <t>Начальник ОППР</t>
  </si>
  <si>
    <t>Главный инженер СПВК</t>
  </si>
  <si>
    <t>П.В. Лимонов</t>
  </si>
  <si>
    <t>Начальник цеха ВОС</t>
  </si>
  <si>
    <r>
      <rPr>
        <b/>
        <sz val="12"/>
        <rFont val="Times New Roman"/>
        <family val="1"/>
        <charset val="204"/>
      </rPr>
      <t>Вид ремонта:</t>
    </r>
    <r>
      <rPr>
        <sz val="12"/>
        <rFont val="Times New Roman"/>
        <family val="1"/>
        <charset val="204"/>
      </rPr>
      <t xml:space="preserve">  Капитальный ремонт</t>
    </r>
  </si>
  <si>
    <t>кв.м</t>
  </si>
  <si>
    <t>Демонтаж трубопровода Ду-100</t>
  </si>
  <si>
    <t>пог. м</t>
  </si>
  <si>
    <t>шт</t>
  </si>
  <si>
    <t>тн</t>
  </si>
  <si>
    <t>удельный вес - 10,259 кг</t>
  </si>
  <si>
    <t>Вывоз на склад АО "СЭ"</t>
  </si>
  <si>
    <t>Вывоз на полигон с утилизацией</t>
  </si>
  <si>
    <t>Раздел 1. Демонтажные работы</t>
  </si>
  <si>
    <t>Раздел 2. Монтажные работы</t>
  </si>
  <si>
    <t xml:space="preserve">Демонтаж теплоизоляционного слоя водовода из мин. ваты </t>
  </si>
  <si>
    <t>Антикоррозийное покрытие металлоконструкций в 2 слоя</t>
  </si>
  <si>
    <t>м</t>
  </si>
  <si>
    <t>Надземная прокладка трубопровода</t>
  </si>
  <si>
    <t>Отвод ст. 09г2с  Ø108*4 90гр., ГОСТ 17375-2001</t>
  </si>
  <si>
    <t>Устройство теплоизоляции стыков</t>
  </si>
  <si>
    <t>Комплект изоляции стыков 108/220 ОЦ (муфта термоусаживаемая L=500мм)</t>
  </si>
  <si>
    <t>Монтаж греющего кабеля</t>
  </si>
  <si>
    <t>Швеллер №12П ГОСТ 8240-97</t>
  </si>
  <si>
    <t xml:space="preserve">пог. м  </t>
  </si>
  <si>
    <t>кг</t>
  </si>
  <si>
    <t>Устройство дополнительных опор</t>
  </si>
  <si>
    <t>Переход сталь/ПЭ - Ø110/108 ПЭ100 SDR11</t>
  </si>
  <si>
    <t>Отвод электросварной ПЭ100 SDR11 Ø110 90гр.</t>
  </si>
  <si>
    <t>Муфта электросварная ПЭ100 SDR11 Ø110</t>
  </si>
  <si>
    <t>Отвод электросварной ПЭ100 SDR11 Ø110 45гр.</t>
  </si>
  <si>
    <t>пог.м</t>
  </si>
  <si>
    <t>Прокладка водовода в павильоне</t>
  </si>
  <si>
    <t>Кран шаровый фланцевый с механическим редуктором ст.09г2с Ду100 с комплектом ответных фланцев</t>
  </si>
  <si>
    <t>Лист стальной t=3мм</t>
  </si>
  <si>
    <t>S= 1кв.м удельный вес - 23,55 кг/кв.м</t>
  </si>
  <si>
    <t>Переход сварочный 108/89</t>
  </si>
  <si>
    <t>Монтаж запорной арматуры в павильоне</t>
  </si>
  <si>
    <t>Демонтаж крана шарового фланцевого с механическим редуктором ст.09г2с Ду100 с комплектом ответных фланцев</t>
  </si>
  <si>
    <t>Демонтаж вентиля шарового Ду 50</t>
  </si>
  <si>
    <t>Демонтаж крана латунного водоразборного Ду 15</t>
  </si>
  <si>
    <t>Демонтаж трехходового крана 1/2</t>
  </si>
  <si>
    <t>Демонтаж манометра 0-16 кг/см2</t>
  </si>
  <si>
    <t>Демонтаж отборного устройства под манометр</t>
  </si>
  <si>
    <t>Демонтаж ПРЭМ Ду 80</t>
  </si>
  <si>
    <t>Монтаж вентиля шарового Ду 50</t>
  </si>
  <si>
    <t>Монтаж крана латунного водоразборного Ду 15</t>
  </si>
  <si>
    <t>Монтаж трехходового крана 1/2</t>
  </si>
  <si>
    <t>Монтаж манометра 0-16 кг/см2</t>
  </si>
  <si>
    <t>Монтаж отборного устройства под манометр</t>
  </si>
  <si>
    <t>Монтаж ПРЭМ Ду 80</t>
  </si>
  <si>
    <t>Гидравлические испытания водовода</t>
  </si>
  <si>
    <t>Хлорирование водовода</t>
  </si>
  <si>
    <t xml:space="preserve">Прочистка водовода от шлама </t>
  </si>
  <si>
    <t>Протаскивание водовода в стальной футляр</t>
  </si>
  <si>
    <t>передача на склад АО "Салехардэнерго"</t>
  </si>
  <si>
    <t xml:space="preserve">Погрузка и перевозка труб на склад АО "Салехардэнерго" на расстояние до 16 км </t>
  </si>
  <si>
    <t>Монтаж воздушников и дренажей</t>
  </si>
  <si>
    <t>Седелка эл.св. ПЭ 100 SDR11 Ду 100 с отводом на стальную наружную резьбу Ду 50</t>
  </si>
  <si>
    <t>Седелка эл.св. ПЭ 100 SDR11 Ду 100 с отводом на стальную наружную резьбу Ду 15</t>
  </si>
  <si>
    <t>Клапан запорный латунный муфтовый Ду 50 (резьба внутренняя)</t>
  </si>
  <si>
    <t>Клапан запорный латунный муфтовый Ду 15 (резьба внутренняя)</t>
  </si>
  <si>
    <t>Труба эл/св ст.09г2с Ø108*4.0 ГОСТ 10704-91</t>
  </si>
  <si>
    <t>Труба эл/св ст.09г2с Ø89*4.0 ГОСТ 10704-91</t>
  </si>
  <si>
    <t>Клапан обратный межфланцевый Ду-100</t>
  </si>
  <si>
    <t>Монтаж муфты соединительной Ду-15</t>
  </si>
  <si>
    <t>Эмаль (3 в 1)</t>
  </si>
  <si>
    <t>комплект</t>
  </si>
  <si>
    <t xml:space="preserve">Погрузка и перевозка строительного мусора на расстояние до 27 км </t>
  </si>
  <si>
    <t>Расход 0,25 кг на 1 кв.м</t>
  </si>
  <si>
    <t>Площадь поверхности 1 метра погонного швеллера №12 - 0,42040 кв.м</t>
  </si>
  <si>
    <t xml:space="preserve">Монтаж задвижки ДУ-100 с комплектом ответных фланцев </t>
  </si>
  <si>
    <t>Демонтаж задвижки сборного коллектора ДУ 100</t>
  </si>
  <si>
    <t>Монтаж трубы эл/св ст.09г2с Ø108*4.0 ГОСТ 10704-91 для крепления задвижки на сборном коллекторе</t>
  </si>
  <si>
    <t>Демонтаж участка трубы перед задвижкой на сборном коллекторе</t>
  </si>
  <si>
    <t>Расход 0,3 кг на 1 кв.м</t>
  </si>
  <si>
    <t>Демонтаж водовода внутри павильона Ду-100</t>
  </si>
  <si>
    <t>Демонтаж водовода внутри павильона Ду-80</t>
  </si>
  <si>
    <t>Удельный вес - 8,385 кг</t>
  </si>
  <si>
    <t>Удельный вес - 10,259 кг</t>
  </si>
  <si>
    <r>
      <rPr>
        <b/>
        <sz val="12"/>
        <rFont val="Times New Roman"/>
        <family val="1"/>
        <charset val="204"/>
      </rPr>
      <t>Наименование мероприятия:</t>
    </r>
    <r>
      <rPr>
        <sz val="12"/>
        <rFont val="Times New Roman"/>
        <family val="1"/>
        <charset val="204"/>
      </rPr>
      <t xml:space="preserve"> Капитальный ремонт:  «водовода от арт. скважины №33 до сборного коллектора ВОС-15000 ВЗС "Корчаги"»</t>
    </r>
  </si>
  <si>
    <r>
      <rPr>
        <b/>
        <sz val="12"/>
        <rFont val="Times New Roman"/>
        <family val="1"/>
        <charset val="204"/>
      </rPr>
      <t>Наименование объекта:</t>
    </r>
    <r>
      <rPr>
        <sz val="12"/>
        <rFont val="Times New Roman"/>
        <family val="1"/>
        <charset val="204"/>
      </rPr>
      <t xml:space="preserve">  «СП "Водоканал" цех ВОС; ВОС-15000 ВЗС "Корчаги"», инв. № 00011774</t>
    </r>
  </si>
  <si>
    <t>L=1,5 м - 25 шт, удельный вес - 10,40 кг/пог.м</t>
  </si>
  <si>
    <t>Труба Пэ100 SDR11 110*10.0/230 в ППУ изоляции ОЦ спутник 20*2,0</t>
  </si>
  <si>
    <t>Е.Н. Пышкин</t>
  </si>
  <si>
    <t xml:space="preserve">Главный инженер АО Салехардэнерго </t>
  </si>
  <si>
    <t>___________________ Е.В. Федотов</t>
  </si>
  <si>
    <t>"_____" ___________________ 2023 г.</t>
  </si>
  <si>
    <t>А.В. Селезенев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</si>
</sst>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2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5">
    <xf numFmtId="0" fontId="0" fillId="0" borderId="0"/>
    <xf numFmtId="0" fontId="3" fillId="0" borderId="0"/>
    <xf numFmtId="0" fontId="7" fillId="0" borderId="0"/>
    <xf numFmtId="0" fontId="3" fillId="0" borderId="0"/>
    <xf numFmtId="0" fontId="7" fillId="0" borderId="0"/>
  </cellStyleXfs>
  <cellXfs count="6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4" fillId="0" borderId="0" xfId="0" applyFont="1"/>
    <xf numFmtId="0" fontId="5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1" fillId="0" borderId="2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left" vertical="center" wrapText="1"/>
    </xf>
    <xf numFmtId="49" fontId="1" fillId="0" borderId="0" xfId="0" applyNumberFormat="1" applyFont="1" applyAlignment="1">
      <alignment vertical="center"/>
    </xf>
    <xf numFmtId="0" fontId="1" fillId="0" borderId="0" xfId="0" applyFont="1" applyAlignment="1">
      <alignment horizontal="left" wrapText="1"/>
    </xf>
    <xf numFmtId="0" fontId="2" fillId="0" borderId="0" xfId="1" applyFont="1" applyAlignment="1">
      <alignment horizontal="left" wrapText="1"/>
    </xf>
    <xf numFmtId="165" fontId="1" fillId="0" borderId="1" xfId="0" applyNumberFormat="1" applyFont="1" applyBorder="1" applyAlignment="1">
      <alignment horizontal="center" vertical="center"/>
    </xf>
    <xf numFmtId="0" fontId="1" fillId="0" borderId="0" xfId="1" applyFont="1" applyBorder="1" applyAlignment="1">
      <alignment horizontal="center" vertical="center" wrapText="1"/>
    </xf>
    <xf numFmtId="0" fontId="8" fillId="2" borderId="1" xfId="2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9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10" fillId="0" borderId="1" xfId="4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/>
    </xf>
    <xf numFmtId="0" fontId="10" fillId="2" borderId="1" xfId="4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2" borderId="1" xfId="2" applyFont="1" applyFill="1" applyBorder="1" applyAlignment="1">
      <alignment horizontal="left" vertical="center"/>
    </xf>
    <xf numFmtId="0" fontId="8" fillId="2" borderId="1" xfId="2" applyFont="1" applyFill="1" applyBorder="1" applyAlignment="1">
      <alignment horizontal="left" vertical="center"/>
    </xf>
    <xf numFmtId="0" fontId="8" fillId="2" borderId="1" xfId="2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1" applyFont="1" applyAlignment="1">
      <alignment horizontal="left" wrapText="1"/>
    </xf>
    <xf numFmtId="0" fontId="1" fillId="0" borderId="0" xfId="1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/>
    </xf>
  </cellXfs>
  <cellStyles count="5">
    <cellStyle name="Обычный" xfId="0" builtinId="0"/>
    <cellStyle name="Обычный 2" xfId="3" xr:uid="{00000000-0005-0000-0000-000001000000}"/>
    <cellStyle name="Обычный 3" xfId="2" xr:uid="{00000000-0005-0000-0000-000002000000}"/>
    <cellStyle name="Обычный 5" xfId="4" xr:uid="{00000000-0005-0000-0000-000003000000}"/>
    <cellStyle name="Обычный_Склад Игарская (Литер А)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6"/>
  <sheetViews>
    <sheetView tabSelected="1" view="pageBreakPreview" zoomScaleNormal="100" zoomScaleSheetLayoutView="100" workbookViewId="0">
      <selection activeCell="G82" sqref="G82"/>
    </sheetView>
  </sheetViews>
  <sheetFormatPr defaultColWidth="11.5703125" defaultRowHeight="15.75" x14ac:dyDescent="0.2"/>
  <cols>
    <col min="1" max="1" width="4.42578125" style="1" customWidth="1"/>
    <col min="2" max="2" width="60.7109375" style="1" customWidth="1"/>
    <col min="3" max="4" width="11.7109375" style="1" customWidth="1"/>
    <col min="5" max="5" width="25.7109375" style="1" customWidth="1"/>
    <col min="6" max="7" width="11.5703125" style="1"/>
    <col min="8" max="8" width="31.85546875" style="1" customWidth="1"/>
    <col min="9" max="9" width="11.5703125" style="18"/>
    <col min="10" max="16384" width="11.5703125" style="1"/>
  </cols>
  <sheetData>
    <row r="1" spans="1:8" ht="18" customHeight="1" x14ac:dyDescent="0.2">
      <c r="B1" s="2"/>
      <c r="E1" s="5" t="s">
        <v>0</v>
      </c>
    </row>
    <row r="2" spans="1:8" ht="48.75" customHeight="1" x14ac:dyDescent="0.2">
      <c r="C2" s="60" t="s">
        <v>94</v>
      </c>
      <c r="D2" s="60"/>
      <c r="E2" s="60"/>
    </row>
    <row r="3" spans="1:8" ht="18" customHeight="1" x14ac:dyDescent="0.25">
      <c r="E3" s="8" t="s">
        <v>95</v>
      </c>
    </row>
    <row r="4" spans="1:8" x14ac:dyDescent="0.2">
      <c r="E4" s="4" t="s">
        <v>96</v>
      </c>
    </row>
    <row r="5" spans="1:8" ht="9" customHeight="1" x14ac:dyDescent="0.2">
      <c r="E5" s="4"/>
    </row>
    <row r="6" spans="1:8" ht="13.5" customHeight="1" x14ac:dyDescent="0.2">
      <c r="E6" s="4"/>
    </row>
    <row r="7" spans="1:8" ht="31.5" customHeight="1" x14ac:dyDescent="0.25">
      <c r="A7" s="61" t="s">
        <v>90</v>
      </c>
      <c r="B7" s="61"/>
      <c r="C7" s="61"/>
      <c r="D7" s="61"/>
      <c r="E7" s="61"/>
      <c r="F7" s="4"/>
    </row>
    <row r="8" spans="1:8" ht="15.75" customHeight="1" x14ac:dyDescent="0.25">
      <c r="A8" s="20"/>
      <c r="B8" s="20"/>
      <c r="C8" s="20"/>
      <c r="D8" s="20"/>
      <c r="E8" s="20"/>
      <c r="F8" s="4"/>
    </row>
    <row r="9" spans="1:8" ht="15.75" customHeight="1" x14ac:dyDescent="0.25">
      <c r="A9" s="13" t="s">
        <v>13</v>
      </c>
    </row>
    <row r="10" spans="1:8" ht="11.25" customHeight="1" x14ac:dyDescent="0.2">
      <c r="A10" s="6"/>
    </row>
    <row r="11" spans="1:8" ht="31.5" customHeight="1" x14ac:dyDescent="0.2">
      <c r="A11" s="62" t="s">
        <v>89</v>
      </c>
      <c r="B11" s="62"/>
      <c r="C11" s="62"/>
      <c r="D11" s="62"/>
      <c r="E11" s="62"/>
      <c r="F11" s="22"/>
    </row>
    <row r="12" spans="1:8" ht="7.5" customHeight="1" x14ac:dyDescent="0.2">
      <c r="A12" s="17"/>
      <c r="B12" s="17"/>
      <c r="C12" s="17"/>
      <c r="D12" s="17"/>
      <c r="E12" s="17"/>
      <c r="F12" s="16"/>
    </row>
    <row r="13" spans="1:8" ht="20.25" customHeight="1" x14ac:dyDescent="0.25">
      <c r="A13" s="63" t="s">
        <v>6</v>
      </c>
      <c r="B13" s="63"/>
      <c r="C13" s="63"/>
      <c r="D13" s="63"/>
      <c r="E13" s="63"/>
    </row>
    <row r="14" spans="1:8" ht="6" customHeight="1" x14ac:dyDescent="0.2">
      <c r="F14" s="3"/>
      <c r="G14" s="3"/>
      <c r="H14" s="3"/>
    </row>
    <row r="15" spans="1:8" ht="32.25" customHeight="1" x14ac:dyDescent="0.2">
      <c r="A15" s="11" t="s">
        <v>1</v>
      </c>
      <c r="B15" s="9" t="s">
        <v>2</v>
      </c>
      <c r="C15" s="11" t="s">
        <v>3</v>
      </c>
      <c r="D15" s="9" t="s">
        <v>4</v>
      </c>
      <c r="E15" s="9" t="s">
        <v>5</v>
      </c>
    </row>
    <row r="16" spans="1:8" ht="15.75" customHeight="1" x14ac:dyDescent="0.2">
      <c r="A16" s="59" t="s">
        <v>22</v>
      </c>
      <c r="B16" s="59"/>
      <c r="C16" s="59"/>
      <c r="D16" s="59"/>
      <c r="E16" s="59"/>
    </row>
    <row r="17" spans="1:6" ht="30.95" customHeight="1" x14ac:dyDescent="0.2">
      <c r="A17" s="11">
        <v>1</v>
      </c>
      <c r="B17" s="44" t="s">
        <v>24</v>
      </c>
      <c r="C17" s="9" t="s">
        <v>14</v>
      </c>
      <c r="D17" s="36">
        <f>3.14*(0.108+0.05*2)*F17</f>
        <v>53.395825600000002</v>
      </c>
      <c r="E17" s="7"/>
      <c r="F17" s="1">
        <f>2.2+3.155+31.3+5+10.5+8+3+11.1+1+6.5</f>
        <v>81.754999999999995</v>
      </c>
    </row>
    <row r="18" spans="1:6" ht="30.95" customHeight="1" x14ac:dyDescent="0.2">
      <c r="A18" s="11">
        <v>2</v>
      </c>
      <c r="B18" s="46" t="s">
        <v>85</v>
      </c>
      <c r="C18" s="9" t="s">
        <v>40</v>
      </c>
      <c r="D18" s="36">
        <f>0.35+0.32+0.2+0.35</f>
        <v>1.2199999999999998</v>
      </c>
      <c r="E18" s="55" t="s">
        <v>88</v>
      </c>
    </row>
    <row r="19" spans="1:6" ht="30.95" customHeight="1" x14ac:dyDescent="0.2">
      <c r="A19" s="11">
        <v>3</v>
      </c>
      <c r="B19" s="46" t="s">
        <v>86</v>
      </c>
      <c r="C19" s="9" t="s">
        <v>40</v>
      </c>
      <c r="D19" s="36">
        <v>0.5</v>
      </c>
      <c r="E19" s="55" t="s">
        <v>87</v>
      </c>
    </row>
    <row r="20" spans="1:6" ht="30.95" customHeight="1" x14ac:dyDescent="0.2">
      <c r="A20" s="11">
        <v>4</v>
      </c>
      <c r="B20" s="46" t="s">
        <v>47</v>
      </c>
      <c r="C20" s="9" t="s">
        <v>17</v>
      </c>
      <c r="D20" s="36">
        <v>1</v>
      </c>
      <c r="E20" s="10" t="s">
        <v>64</v>
      </c>
    </row>
    <row r="21" spans="1:6" ht="30.95" customHeight="1" x14ac:dyDescent="0.2">
      <c r="A21" s="11">
        <v>5</v>
      </c>
      <c r="B21" s="46" t="s">
        <v>48</v>
      </c>
      <c r="C21" s="9" t="s">
        <v>17</v>
      </c>
      <c r="D21" s="36">
        <v>1</v>
      </c>
      <c r="E21" s="10" t="s">
        <v>64</v>
      </c>
    </row>
    <row r="22" spans="1:6" ht="30.95" customHeight="1" x14ac:dyDescent="0.2">
      <c r="A22" s="11">
        <v>6</v>
      </c>
      <c r="B22" s="46" t="s">
        <v>49</v>
      </c>
      <c r="C22" s="9" t="s">
        <v>17</v>
      </c>
      <c r="D22" s="36">
        <v>1</v>
      </c>
      <c r="E22" s="10" t="s">
        <v>64</v>
      </c>
      <c r="F22" s="1">
        <f>(3.14*(0.108+0.05*2)^2/4-3.14*0.108^2/4)*D27</f>
        <v>2.028014530000001</v>
      </c>
    </row>
    <row r="23" spans="1:6" ht="30.95" customHeight="1" x14ac:dyDescent="0.2">
      <c r="A23" s="11">
        <v>7</v>
      </c>
      <c r="B23" s="46" t="s">
        <v>50</v>
      </c>
      <c r="C23" s="9" t="s">
        <v>17</v>
      </c>
      <c r="D23" s="36">
        <v>1</v>
      </c>
      <c r="E23" s="10" t="s">
        <v>64</v>
      </c>
    </row>
    <row r="24" spans="1:6" ht="30.95" customHeight="1" x14ac:dyDescent="0.2">
      <c r="A24" s="11">
        <v>8</v>
      </c>
      <c r="B24" s="46" t="s">
        <v>51</v>
      </c>
      <c r="C24" s="9" t="s">
        <v>17</v>
      </c>
      <c r="D24" s="36">
        <v>1</v>
      </c>
      <c r="E24" s="10" t="s">
        <v>64</v>
      </c>
    </row>
    <row r="25" spans="1:6" ht="30.95" customHeight="1" x14ac:dyDescent="0.2">
      <c r="A25" s="11">
        <v>9</v>
      </c>
      <c r="B25" s="46" t="s">
        <v>52</v>
      </c>
      <c r="C25" s="9" t="s">
        <v>17</v>
      </c>
      <c r="D25" s="36">
        <v>1</v>
      </c>
      <c r="E25" s="10" t="s">
        <v>64</v>
      </c>
    </row>
    <row r="26" spans="1:6" ht="30.95" customHeight="1" x14ac:dyDescent="0.2">
      <c r="A26" s="11">
        <v>10</v>
      </c>
      <c r="B26" s="46" t="s">
        <v>53</v>
      </c>
      <c r="C26" s="9" t="s">
        <v>17</v>
      </c>
      <c r="D26" s="36">
        <v>1</v>
      </c>
      <c r="E26" s="10" t="s">
        <v>64</v>
      </c>
    </row>
    <row r="27" spans="1:6" ht="15" customHeight="1" x14ac:dyDescent="0.2">
      <c r="A27" s="11">
        <v>11</v>
      </c>
      <c r="B27" s="10" t="s">
        <v>15</v>
      </c>
      <c r="C27" s="9" t="s">
        <v>16</v>
      </c>
      <c r="D27" s="36">
        <f>F17</f>
        <v>81.754999999999995</v>
      </c>
      <c r="E27" s="55" t="s">
        <v>19</v>
      </c>
      <c r="F27" s="1">
        <f>F17/3</f>
        <v>27.251666666666665</v>
      </c>
    </row>
    <row r="28" spans="1:6" ht="15" customHeight="1" x14ac:dyDescent="0.2">
      <c r="A28" s="11">
        <v>12</v>
      </c>
      <c r="B28" s="10" t="s">
        <v>81</v>
      </c>
      <c r="C28" s="9" t="s">
        <v>17</v>
      </c>
      <c r="D28" s="9">
        <v>1</v>
      </c>
      <c r="E28" s="56"/>
    </row>
    <row r="29" spans="1:6" ht="31.5" x14ac:dyDescent="0.2">
      <c r="A29" s="11">
        <v>13</v>
      </c>
      <c r="B29" s="44" t="s">
        <v>83</v>
      </c>
      <c r="C29" s="51" t="s">
        <v>40</v>
      </c>
      <c r="D29" s="51">
        <v>0.2</v>
      </c>
      <c r="E29" s="56"/>
    </row>
    <row r="30" spans="1:6" ht="30" x14ac:dyDescent="0.2">
      <c r="A30" s="11">
        <v>14</v>
      </c>
      <c r="B30" s="23" t="s">
        <v>65</v>
      </c>
      <c r="C30" s="9" t="s">
        <v>18</v>
      </c>
      <c r="D30" s="36">
        <f>(D18+D27)*10.259/1000+(27.2+2.5+0.2+0.26+14.5)/1000+8.385*D19/1000</f>
        <v>0.90009302499999999</v>
      </c>
      <c r="E30" s="57" t="s">
        <v>20</v>
      </c>
    </row>
    <row r="31" spans="1:6" ht="30" x14ac:dyDescent="0.2">
      <c r="A31" s="11">
        <v>15</v>
      </c>
      <c r="B31" s="23" t="s">
        <v>77</v>
      </c>
      <c r="C31" s="9" t="s">
        <v>18</v>
      </c>
      <c r="D31" s="21">
        <f>F22*15.2/1000</f>
        <v>3.0825820856000014E-2</v>
      </c>
      <c r="E31" s="57" t="s">
        <v>21</v>
      </c>
    </row>
    <row r="32" spans="1:6" ht="15" customHeight="1" x14ac:dyDescent="0.2">
      <c r="A32" s="59" t="s">
        <v>23</v>
      </c>
      <c r="B32" s="59"/>
      <c r="C32" s="59"/>
      <c r="D32" s="59"/>
      <c r="E32" s="59"/>
    </row>
    <row r="33" spans="1:9" ht="31.5" x14ac:dyDescent="0.2">
      <c r="A33" s="11">
        <v>16</v>
      </c>
      <c r="B33" s="24" t="s">
        <v>82</v>
      </c>
      <c r="C33" s="9" t="s">
        <v>40</v>
      </c>
      <c r="D33" s="9">
        <v>0.2</v>
      </c>
      <c r="E33" s="11"/>
      <c r="H33" s="38" t="s">
        <v>37</v>
      </c>
    </row>
    <row r="34" spans="1:9" x14ac:dyDescent="0.2">
      <c r="A34" s="11">
        <v>17</v>
      </c>
      <c r="B34" s="44" t="s">
        <v>80</v>
      </c>
      <c r="C34" s="52" t="s">
        <v>17</v>
      </c>
      <c r="D34" s="52">
        <v>1</v>
      </c>
      <c r="E34" s="39"/>
      <c r="H34" s="38"/>
    </row>
    <row r="35" spans="1:9" ht="15" customHeight="1" x14ac:dyDescent="0.2">
      <c r="A35" s="11">
        <v>18</v>
      </c>
      <c r="B35" s="24" t="s">
        <v>35</v>
      </c>
      <c r="C35" s="9" t="s">
        <v>18</v>
      </c>
      <c r="D35" s="9">
        <f>D37+D36</f>
        <v>0.41355000000000003</v>
      </c>
      <c r="E35" s="10"/>
      <c r="H35" s="38" t="s">
        <v>38</v>
      </c>
    </row>
    <row r="36" spans="1:9" ht="47.25" x14ac:dyDescent="0.2">
      <c r="A36" s="11" t="s">
        <v>26</v>
      </c>
      <c r="B36" s="50" t="s">
        <v>32</v>
      </c>
      <c r="C36" s="58" t="s">
        <v>18</v>
      </c>
      <c r="D36" s="51">
        <f>1.5*25/1000*10.4</f>
        <v>0.39</v>
      </c>
      <c r="E36" s="44" t="s">
        <v>91</v>
      </c>
    </row>
    <row r="37" spans="1:9" ht="31.5" x14ac:dyDescent="0.2">
      <c r="A37" s="11" t="s">
        <v>26</v>
      </c>
      <c r="B37" s="50" t="s">
        <v>43</v>
      </c>
      <c r="C37" s="58" t="s">
        <v>18</v>
      </c>
      <c r="D37" s="51">
        <f>1*23.55/1000</f>
        <v>2.3550000000000001E-2</v>
      </c>
      <c r="E37" s="44" t="s">
        <v>44</v>
      </c>
    </row>
    <row r="38" spans="1:9" ht="63" x14ac:dyDescent="0.2">
      <c r="A38" s="11">
        <v>19</v>
      </c>
      <c r="B38" s="24" t="s">
        <v>25</v>
      </c>
      <c r="C38" s="9" t="s">
        <v>14</v>
      </c>
      <c r="D38" s="21">
        <f>1+0.4204*1.5*25</f>
        <v>16.765000000000001</v>
      </c>
      <c r="E38" s="10" t="s">
        <v>79</v>
      </c>
      <c r="I38" s="1"/>
    </row>
    <row r="39" spans="1:9" ht="15" customHeight="1" x14ac:dyDescent="0.2">
      <c r="A39" s="11" t="s">
        <v>26</v>
      </c>
      <c r="B39" s="31" t="s">
        <v>75</v>
      </c>
      <c r="C39" s="9" t="s">
        <v>34</v>
      </c>
      <c r="D39" s="12">
        <f>D38*0.25</f>
        <v>4.1912500000000001</v>
      </c>
      <c r="E39" s="37" t="s">
        <v>78</v>
      </c>
      <c r="I39" s="1"/>
    </row>
    <row r="40" spans="1:9" ht="15" customHeight="1" x14ac:dyDescent="0.2">
      <c r="A40" s="11">
        <v>20</v>
      </c>
      <c r="B40" s="30" t="s">
        <v>41</v>
      </c>
      <c r="C40" s="9"/>
      <c r="D40" s="12"/>
      <c r="E40" s="37"/>
      <c r="I40" s="1"/>
    </row>
    <row r="41" spans="1:9" ht="15" customHeight="1" x14ac:dyDescent="0.2">
      <c r="A41" s="39" t="s">
        <v>26</v>
      </c>
      <c r="B41" s="38" t="s">
        <v>71</v>
      </c>
      <c r="C41" s="9" t="s">
        <v>40</v>
      </c>
      <c r="D41" s="36">
        <f>D18</f>
        <v>1.2199999999999998</v>
      </c>
      <c r="E41" s="37"/>
      <c r="I41" s="1"/>
    </row>
    <row r="42" spans="1:9" ht="15" customHeight="1" x14ac:dyDescent="0.2">
      <c r="A42" s="39" t="s">
        <v>26</v>
      </c>
      <c r="B42" s="38" t="s">
        <v>72</v>
      </c>
      <c r="C42" s="9" t="s">
        <v>40</v>
      </c>
      <c r="D42" s="9">
        <v>0.5</v>
      </c>
      <c r="E42" s="37"/>
      <c r="I42" s="1"/>
    </row>
    <row r="43" spans="1:9" ht="15" customHeight="1" x14ac:dyDescent="0.2">
      <c r="A43" s="39" t="s">
        <v>26</v>
      </c>
      <c r="B43" s="43" t="s">
        <v>28</v>
      </c>
      <c r="C43" s="40" t="s">
        <v>17</v>
      </c>
      <c r="D43" s="41">
        <v>4</v>
      </c>
      <c r="E43" s="42"/>
      <c r="I43" s="1"/>
    </row>
    <row r="44" spans="1:9" ht="15" customHeight="1" x14ac:dyDescent="0.2">
      <c r="A44" s="39" t="s">
        <v>26</v>
      </c>
      <c r="B44" s="43" t="s">
        <v>45</v>
      </c>
      <c r="C44" s="40" t="s">
        <v>17</v>
      </c>
      <c r="D44" s="48">
        <v>2</v>
      </c>
      <c r="E44" s="49"/>
      <c r="I44" s="1"/>
    </row>
    <row r="45" spans="1:9" ht="15" customHeight="1" x14ac:dyDescent="0.2">
      <c r="A45" s="39" t="s">
        <v>26</v>
      </c>
      <c r="B45" s="47" t="s">
        <v>54</v>
      </c>
      <c r="C45" s="40" t="s">
        <v>17</v>
      </c>
      <c r="D45" s="41">
        <v>1</v>
      </c>
      <c r="E45" s="42"/>
      <c r="I45" s="1"/>
    </row>
    <row r="46" spans="1:9" ht="15" customHeight="1" x14ac:dyDescent="0.2">
      <c r="A46" s="39" t="s">
        <v>26</v>
      </c>
      <c r="B46" s="47" t="s">
        <v>55</v>
      </c>
      <c r="C46" s="40" t="s">
        <v>17</v>
      </c>
      <c r="D46" s="41">
        <v>1</v>
      </c>
      <c r="E46" s="42"/>
      <c r="I46" s="1"/>
    </row>
    <row r="47" spans="1:9" ht="15" customHeight="1" x14ac:dyDescent="0.2">
      <c r="A47" s="39" t="s">
        <v>26</v>
      </c>
      <c r="B47" s="47" t="s">
        <v>56</v>
      </c>
      <c r="C47" s="40" t="s">
        <v>17</v>
      </c>
      <c r="D47" s="41">
        <v>1</v>
      </c>
      <c r="E47" s="42"/>
      <c r="I47" s="1"/>
    </row>
    <row r="48" spans="1:9" ht="15" customHeight="1" x14ac:dyDescent="0.2">
      <c r="A48" s="39" t="s">
        <v>26</v>
      </c>
      <c r="B48" s="47" t="s">
        <v>57</v>
      </c>
      <c r="C48" s="40" t="s">
        <v>17</v>
      </c>
      <c r="D48" s="41">
        <v>1</v>
      </c>
      <c r="E48" s="42"/>
      <c r="I48" s="1"/>
    </row>
    <row r="49" spans="1:9" ht="15" customHeight="1" x14ac:dyDescent="0.2">
      <c r="A49" s="39" t="s">
        <v>26</v>
      </c>
      <c r="B49" s="47" t="s">
        <v>58</v>
      </c>
      <c r="C49" s="40" t="s">
        <v>17</v>
      </c>
      <c r="D49" s="41">
        <v>1</v>
      </c>
      <c r="E49" s="42"/>
      <c r="I49" s="1"/>
    </row>
    <row r="50" spans="1:9" ht="15" customHeight="1" x14ac:dyDescent="0.2">
      <c r="A50" s="39" t="s">
        <v>26</v>
      </c>
      <c r="B50" s="47" t="s">
        <v>74</v>
      </c>
      <c r="C50" s="40" t="s">
        <v>17</v>
      </c>
      <c r="D50" s="41">
        <v>1</v>
      </c>
      <c r="E50" s="42"/>
      <c r="I50" s="1"/>
    </row>
    <row r="51" spans="1:9" ht="15" customHeight="1" x14ac:dyDescent="0.2">
      <c r="A51" s="39" t="s">
        <v>26</v>
      </c>
      <c r="B51" s="47" t="s">
        <v>73</v>
      </c>
      <c r="C51" s="40" t="s">
        <v>17</v>
      </c>
      <c r="D51" s="41">
        <v>1</v>
      </c>
      <c r="E51" s="42"/>
      <c r="I51" s="1"/>
    </row>
    <row r="52" spans="1:9" ht="15" customHeight="1" x14ac:dyDescent="0.2">
      <c r="A52" s="39" t="s">
        <v>26</v>
      </c>
      <c r="B52" s="47" t="s">
        <v>59</v>
      </c>
      <c r="C52" s="40" t="s">
        <v>17</v>
      </c>
      <c r="D52" s="41">
        <v>1</v>
      </c>
      <c r="E52" s="42"/>
      <c r="I52" s="1"/>
    </row>
    <row r="53" spans="1:9" x14ac:dyDescent="0.2">
      <c r="A53" s="11">
        <v>21</v>
      </c>
      <c r="B53" s="30" t="s">
        <v>46</v>
      </c>
      <c r="C53" s="40"/>
      <c r="D53" s="41"/>
      <c r="E53" s="42"/>
      <c r="I53" s="1"/>
    </row>
    <row r="54" spans="1:9" ht="31.5" x14ac:dyDescent="0.2">
      <c r="A54" s="39" t="s">
        <v>26</v>
      </c>
      <c r="B54" s="31" t="s">
        <v>42</v>
      </c>
      <c r="C54" s="40" t="s">
        <v>17</v>
      </c>
      <c r="D54" s="41">
        <v>2</v>
      </c>
      <c r="E54" s="42"/>
      <c r="I54" s="1"/>
    </row>
    <row r="55" spans="1:9" x14ac:dyDescent="0.2">
      <c r="A55" s="39"/>
      <c r="B55" s="30" t="s">
        <v>25</v>
      </c>
      <c r="C55" s="9" t="s">
        <v>14</v>
      </c>
      <c r="D55" s="12">
        <f>3.14*0.108*D41+3.14*0.089*D42</f>
        <v>0.55345639999999996</v>
      </c>
      <c r="E55" s="37"/>
      <c r="I55" s="1"/>
    </row>
    <row r="56" spans="1:9" x14ac:dyDescent="0.2">
      <c r="A56" s="39" t="s">
        <v>26</v>
      </c>
      <c r="B56" s="31" t="s">
        <v>75</v>
      </c>
      <c r="C56" s="40" t="s">
        <v>34</v>
      </c>
      <c r="D56" s="53">
        <f>D55*0.3</f>
        <v>0.16603691999999998</v>
      </c>
      <c r="E56" s="37" t="s">
        <v>84</v>
      </c>
      <c r="I56" s="1"/>
    </row>
    <row r="57" spans="1:9" ht="15" customHeight="1" x14ac:dyDescent="0.2">
      <c r="A57" s="11">
        <v>22</v>
      </c>
      <c r="B57" s="24" t="s">
        <v>27</v>
      </c>
      <c r="C57" s="9" t="s">
        <v>33</v>
      </c>
      <c r="D57" s="9">
        <f>D27</f>
        <v>81.754999999999995</v>
      </c>
      <c r="E57" s="10"/>
    </row>
    <row r="58" spans="1:9" ht="31.5" x14ac:dyDescent="0.2">
      <c r="A58" s="39" t="s">
        <v>26</v>
      </c>
      <c r="B58" s="32" t="s">
        <v>92</v>
      </c>
      <c r="C58" s="40" t="s">
        <v>33</v>
      </c>
      <c r="D58" s="40">
        <f>D57</f>
        <v>81.754999999999995</v>
      </c>
      <c r="E58" s="45"/>
    </row>
    <row r="59" spans="1:9" x14ac:dyDescent="0.2">
      <c r="A59" s="39" t="s">
        <v>26</v>
      </c>
      <c r="B59" s="38" t="s">
        <v>36</v>
      </c>
      <c r="C59" s="9" t="s">
        <v>17</v>
      </c>
      <c r="D59" s="9">
        <v>2</v>
      </c>
      <c r="E59" s="10"/>
    </row>
    <row r="60" spans="1:9" x14ac:dyDescent="0.2">
      <c r="A60" s="39" t="s">
        <v>26</v>
      </c>
      <c r="B60" s="38" t="s">
        <v>37</v>
      </c>
      <c r="C60" s="9" t="s">
        <v>17</v>
      </c>
      <c r="D60" s="54">
        <v>5</v>
      </c>
      <c r="E60" s="10"/>
    </row>
    <row r="61" spans="1:9" x14ac:dyDescent="0.2">
      <c r="A61" s="39" t="s">
        <v>26</v>
      </c>
      <c r="B61" s="38" t="s">
        <v>39</v>
      </c>
      <c r="C61" s="9" t="s">
        <v>17</v>
      </c>
      <c r="D61" s="9">
        <v>5</v>
      </c>
      <c r="E61" s="10"/>
    </row>
    <row r="62" spans="1:9" ht="15" customHeight="1" x14ac:dyDescent="0.2">
      <c r="A62" s="39" t="s">
        <v>26</v>
      </c>
      <c r="B62" s="38" t="s">
        <v>38</v>
      </c>
      <c r="C62" s="9" t="s">
        <v>17</v>
      </c>
      <c r="D62" s="9">
        <v>2</v>
      </c>
      <c r="E62" s="10"/>
    </row>
    <row r="63" spans="1:9" ht="15" customHeight="1" x14ac:dyDescent="0.2">
      <c r="A63" s="39" t="s">
        <v>26</v>
      </c>
      <c r="B63" s="34" t="s">
        <v>63</v>
      </c>
      <c r="C63" s="9" t="s">
        <v>40</v>
      </c>
      <c r="D63" s="9">
        <v>11.2</v>
      </c>
      <c r="E63" s="10"/>
    </row>
    <row r="64" spans="1:9" ht="15" customHeight="1" x14ac:dyDescent="0.2">
      <c r="A64" s="11">
        <v>23</v>
      </c>
      <c r="B64" s="34" t="s">
        <v>66</v>
      </c>
      <c r="C64" s="9"/>
      <c r="D64" s="9"/>
      <c r="E64" s="10"/>
    </row>
    <row r="65" spans="1:9" ht="31.5" x14ac:dyDescent="0.2">
      <c r="A65" s="39" t="s">
        <v>26</v>
      </c>
      <c r="B65" s="38" t="s">
        <v>67</v>
      </c>
      <c r="C65" s="40" t="s">
        <v>17</v>
      </c>
      <c r="D65" s="40">
        <v>3</v>
      </c>
      <c r="E65" s="45"/>
    </row>
    <row r="66" spans="1:9" ht="31.5" x14ac:dyDescent="0.2">
      <c r="A66" s="39" t="s">
        <v>26</v>
      </c>
      <c r="B66" s="38" t="s">
        <v>68</v>
      </c>
      <c r="C66" s="40" t="s">
        <v>17</v>
      </c>
      <c r="D66" s="40">
        <v>2</v>
      </c>
      <c r="E66" s="45"/>
    </row>
    <row r="67" spans="1:9" ht="31.5" x14ac:dyDescent="0.2">
      <c r="A67" s="39" t="s">
        <v>26</v>
      </c>
      <c r="B67" s="38" t="s">
        <v>69</v>
      </c>
      <c r="C67" s="40" t="s">
        <v>17</v>
      </c>
      <c r="D67" s="40">
        <v>3</v>
      </c>
      <c r="E67" s="45"/>
    </row>
    <row r="68" spans="1:9" ht="31.5" x14ac:dyDescent="0.2">
      <c r="A68" s="39" t="s">
        <v>26</v>
      </c>
      <c r="B68" s="38" t="s">
        <v>70</v>
      </c>
      <c r="C68" s="40" t="s">
        <v>17</v>
      </c>
      <c r="D68" s="40">
        <v>2</v>
      </c>
      <c r="E68" s="45"/>
    </row>
    <row r="69" spans="1:9" ht="15" customHeight="1" x14ac:dyDescent="0.2">
      <c r="A69" s="11">
        <v>24</v>
      </c>
      <c r="B69" s="34" t="s">
        <v>31</v>
      </c>
      <c r="C69" s="35" t="s">
        <v>40</v>
      </c>
      <c r="D69" s="9">
        <f>ROUNDUP(D57*2*1.05,-1)</f>
        <v>180</v>
      </c>
      <c r="E69" s="9"/>
      <c r="I69" s="1"/>
    </row>
    <row r="70" spans="1:9" ht="15" customHeight="1" x14ac:dyDescent="0.2">
      <c r="A70" s="11">
        <v>25</v>
      </c>
      <c r="B70" s="24" t="s">
        <v>29</v>
      </c>
      <c r="C70" s="35" t="s">
        <v>76</v>
      </c>
      <c r="D70" s="9">
        <f>(D60+D61)*2+D62</f>
        <v>22</v>
      </c>
      <c r="E70" s="9"/>
      <c r="I70" s="1"/>
    </row>
    <row r="71" spans="1:9" ht="31.5" x14ac:dyDescent="0.2">
      <c r="A71" s="11" t="s">
        <v>26</v>
      </c>
      <c r="B71" s="32" t="s">
        <v>30</v>
      </c>
      <c r="C71" s="35" t="s">
        <v>76</v>
      </c>
      <c r="D71" s="9">
        <f>D70</f>
        <v>22</v>
      </c>
      <c r="E71" s="9"/>
      <c r="I71" s="1"/>
    </row>
    <row r="72" spans="1:9" ht="15" customHeight="1" x14ac:dyDescent="0.2">
      <c r="A72" s="9">
        <v>26</v>
      </c>
      <c r="B72" s="33" t="s">
        <v>60</v>
      </c>
      <c r="C72" s="9" t="s">
        <v>40</v>
      </c>
      <c r="D72" s="9">
        <f>D58</f>
        <v>81.754999999999995</v>
      </c>
      <c r="E72" s="7"/>
      <c r="I72" s="1"/>
    </row>
    <row r="73" spans="1:9" ht="15" customHeight="1" x14ac:dyDescent="0.2">
      <c r="A73" s="11">
        <v>27</v>
      </c>
      <c r="B73" s="33" t="s">
        <v>62</v>
      </c>
      <c r="C73" s="9" t="s">
        <v>40</v>
      </c>
      <c r="D73" s="9">
        <f>D72</f>
        <v>81.754999999999995</v>
      </c>
      <c r="E73" s="7"/>
      <c r="I73" s="1"/>
    </row>
    <row r="74" spans="1:9" ht="15" customHeight="1" x14ac:dyDescent="0.2">
      <c r="A74" s="11">
        <v>28</v>
      </c>
      <c r="B74" s="33" t="s">
        <v>61</v>
      </c>
      <c r="C74" s="9" t="s">
        <v>40</v>
      </c>
      <c r="D74" s="9">
        <f>D73</f>
        <v>81.754999999999995</v>
      </c>
      <c r="E74" s="7"/>
      <c r="I74" s="1"/>
    </row>
    <row r="75" spans="1:9" ht="15" customHeight="1" x14ac:dyDescent="0.2">
      <c r="A75" s="25"/>
      <c r="B75" s="26"/>
      <c r="C75" s="27"/>
      <c r="D75" s="28"/>
      <c r="E75" s="29"/>
      <c r="I75" s="1"/>
    </row>
    <row r="76" spans="1:9" x14ac:dyDescent="0.25">
      <c r="A76" s="13"/>
      <c r="B76" s="19"/>
      <c r="C76" s="15"/>
      <c r="D76" s="15"/>
    </row>
    <row r="77" spans="1:9" x14ac:dyDescent="0.25">
      <c r="A77" s="13" t="s">
        <v>9</v>
      </c>
      <c r="C77" s="14"/>
      <c r="D77" s="14"/>
      <c r="E77" s="1" t="s">
        <v>8</v>
      </c>
    </row>
    <row r="78" spans="1:9" x14ac:dyDescent="0.25">
      <c r="A78" s="13"/>
      <c r="C78" s="15"/>
      <c r="D78" s="15"/>
    </row>
    <row r="79" spans="1:9" x14ac:dyDescent="0.25">
      <c r="A79" s="13"/>
      <c r="C79" s="15"/>
      <c r="D79" s="15"/>
    </row>
    <row r="80" spans="1:9" x14ac:dyDescent="0.25">
      <c r="A80" s="13" t="s">
        <v>7</v>
      </c>
      <c r="C80" s="14"/>
      <c r="D80" s="14"/>
      <c r="E80" s="1" t="s">
        <v>93</v>
      </c>
    </row>
    <row r="81" spans="1:5" x14ac:dyDescent="0.25">
      <c r="A81" s="13"/>
      <c r="C81" s="15"/>
      <c r="D81" s="15"/>
    </row>
    <row r="83" spans="1:5" x14ac:dyDescent="0.25">
      <c r="A83" s="13" t="s">
        <v>10</v>
      </c>
      <c r="C83" s="14"/>
      <c r="D83" s="14"/>
      <c r="E83" s="1" t="s">
        <v>11</v>
      </c>
    </row>
    <row r="86" spans="1:5" x14ac:dyDescent="0.25">
      <c r="A86" s="13" t="s">
        <v>12</v>
      </c>
      <c r="C86" s="14"/>
      <c r="D86" s="14"/>
      <c r="E86" s="1" t="s">
        <v>97</v>
      </c>
    </row>
  </sheetData>
  <mergeCells count="6">
    <mergeCell ref="A32:E32"/>
    <mergeCell ref="A16:E16"/>
    <mergeCell ref="C2:E2"/>
    <mergeCell ref="A7:E7"/>
    <mergeCell ref="A11:E11"/>
    <mergeCell ref="A13:E13"/>
  </mergeCells>
  <phoneticPr fontId="0" type="noConversion"/>
  <pageMargins left="0.51181102362204722" right="0.19685039370078741" top="0.51181102362204722" bottom="0.51181102362204722" header="0.31496062992125984" footer="0.31496062992125984"/>
  <pageSetup paperSize="9" scale="83" orientation="portrait" r:id="rId1"/>
  <headerFooter alignWithMargins="0"/>
  <rowBreaks count="1" manualBreakCount="1">
    <brk id="36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Замена тали с переносом опоры</vt:lpstr>
      <vt:lpstr>'Замена тали с переносом опоры'!Область_печати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Холодов Алексей Сергеевич</cp:lastModifiedBy>
  <cp:lastPrinted>2023-04-12T10:27:20Z</cp:lastPrinted>
  <dcterms:created xsi:type="dcterms:W3CDTF">1996-10-08T23:32:33Z</dcterms:created>
  <dcterms:modified xsi:type="dcterms:W3CDTF">2023-04-12T10:28:11Z</dcterms:modified>
</cp:coreProperties>
</file>